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2580" tabRatio="609" activeTab="0"/>
  </bookViews>
  <sheets>
    <sheet name="Rate Chart" sheetId="1" r:id="rId1"/>
    <sheet name="Low Start" sheetId="2" r:id="rId2"/>
  </sheets>
  <definedNames>
    <definedName name="_xlnm.Print_Area" localSheetId="1">'Low Start'!#REF!</definedName>
    <definedName name="_xlnm.Print_Area" localSheetId="0">'Rate Chart'!#REF!</definedName>
    <definedName name="TABLE" localSheetId="1">'Low Start'!$B$3:$B$3</definedName>
    <definedName name="TABLE" localSheetId="0">'Rate Chart'!$B$3:$B$3</definedName>
    <definedName name="TABLE_2" localSheetId="1">'Low Start'!$B$3:$B$3</definedName>
    <definedName name="TABLE_2" localSheetId="0">'Rate Chart'!$B$3:$B$3</definedName>
    <definedName name="TABLE_3" localSheetId="1">'Low Start'!$B$3:$B$3</definedName>
    <definedName name="TABLE_3" localSheetId="0">'Rate Chart'!$B$3:$B$3</definedName>
    <definedName name="TABLE_4" localSheetId="1">'Low Start'!$B$3:$B$3</definedName>
    <definedName name="TABLE_4" localSheetId="0">'Rate Chart'!$B$3:$B$3</definedName>
    <definedName name="TABLE_5" localSheetId="1">'Low Start'!$B$3:$B$3</definedName>
    <definedName name="TABLE_5" localSheetId="0">'Rate Chart'!$B$3:$B$3</definedName>
    <definedName name="TABLE_6" localSheetId="1">'Low Start'!$B$3:$B$3</definedName>
    <definedName name="TABLE_6" localSheetId="0">'Rate Chart'!$B$3:$B$3</definedName>
  </definedNames>
  <calcPr fullCalcOnLoad="1"/>
</workbook>
</file>

<file path=xl/sharedStrings.xml><?xml version="1.0" encoding="utf-8"?>
<sst xmlns="http://schemas.openxmlformats.org/spreadsheetml/2006/main" count="97" uniqueCount="50">
  <si>
    <t xml:space="preserve">3 Years </t>
  </si>
  <si>
    <t>Monthly</t>
  </si>
  <si>
    <t>1 + 35</t>
  </si>
  <si>
    <t>Weekly</t>
  </si>
  <si>
    <t>Daily</t>
  </si>
  <si>
    <t>2 Years</t>
  </si>
  <si>
    <t>4 Years</t>
  </si>
  <si>
    <t>1 + 23</t>
  </si>
  <si>
    <t>1 + 47</t>
  </si>
  <si>
    <t>5 Years</t>
  </si>
  <si>
    <t>1 + 59</t>
  </si>
  <si>
    <t>Enter Cash Price :</t>
  </si>
  <si>
    <t xml:space="preserve">Term </t>
  </si>
  <si>
    <t xml:space="preserve">Profile </t>
  </si>
  <si>
    <t>Monthly Payment:</t>
  </si>
  <si>
    <t>for all deals from £1,000.00 upwards</t>
  </si>
  <si>
    <r>
      <t>Enter</t>
    </r>
    <r>
      <rPr>
        <b/>
        <sz val="12"/>
        <color indexed="8"/>
        <rFont val="Arial"/>
        <family val="2"/>
      </rPr>
      <t xml:space="preserve"> Yearly </t>
    </r>
    <r>
      <rPr>
        <sz val="12"/>
        <color indexed="8"/>
        <rFont val="Arial"/>
        <family val="2"/>
      </rPr>
      <t xml:space="preserve">Service or Maintenance Cost : </t>
    </r>
  </si>
  <si>
    <t>for all deals from £250 to £50,000</t>
  </si>
  <si>
    <t>Dealer Return (Invoice Value):</t>
  </si>
  <si>
    <t>£250-£1000</t>
  </si>
  <si>
    <t>1+35</t>
  </si>
  <si>
    <t>£1000-5000</t>
  </si>
  <si>
    <t>1+23</t>
  </si>
  <si>
    <t>1+47</t>
  </si>
  <si>
    <t>1+59</t>
  </si>
  <si>
    <t>£5000-£25000</t>
  </si>
  <si>
    <t>£25000+</t>
  </si>
  <si>
    <t>£1000-3000</t>
  </si>
  <si>
    <t>£3000-£10000</t>
  </si>
  <si>
    <t>£10000+</t>
  </si>
  <si>
    <t>24 Months</t>
  </si>
  <si>
    <t>12 Months</t>
  </si>
  <si>
    <t>Interest Free Deal Calculator</t>
  </si>
  <si>
    <t>Payment</t>
  </si>
  <si>
    <t>1st</t>
  </si>
  <si>
    <t>2nd</t>
  </si>
  <si>
    <t>3rd</t>
  </si>
  <si>
    <t>4th</t>
  </si>
  <si>
    <t>5th</t>
  </si>
  <si>
    <t>6th</t>
  </si>
  <si>
    <t>Normal</t>
  </si>
  <si>
    <t>3 Years</t>
  </si>
  <si>
    <t>3 + 36</t>
  </si>
  <si>
    <t>3 + 57</t>
  </si>
  <si>
    <t>6 + 36</t>
  </si>
  <si>
    <t>6 + 54</t>
  </si>
  <si>
    <t>1 Years</t>
  </si>
  <si>
    <t>1 + 11</t>
  </si>
  <si>
    <t>Rate Calculator Estimate</t>
  </si>
  <si>
    <t>Low Start Rate Calculator Estimate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</si>
</sst>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2">
    <font>
      <sz val="10"/>
      <name val="Arial"/>
      <family val="0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20"/>
      <color indexed="9"/>
      <name val="Arial"/>
      <family val="2"/>
    </font>
    <font>
      <sz val="18"/>
      <color indexed="9"/>
      <name val="Calibri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20"/>
      <color theme="0"/>
      <name val="Arial"/>
      <family val="2"/>
    </font>
    <font>
      <sz val="18"/>
      <color theme="0"/>
      <name val="Calibri"/>
      <family val="2"/>
    </font>
    <font>
      <sz val="12"/>
      <color rgb="FFFF0000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53" fillId="2" borderId="0" xfId="0" applyFont="1" applyFill="1" applyBorder="1" applyAlignment="1" applyProtection="1">
      <alignment horizontal="center" vertical="center"/>
      <protection/>
    </xf>
    <xf numFmtId="0" fontId="54" fillId="2" borderId="0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/>
      <protection/>
    </xf>
    <xf numFmtId="0" fontId="53" fillId="2" borderId="15" xfId="0" applyFont="1" applyFill="1" applyBorder="1" applyAlignment="1" applyProtection="1">
      <alignment horizontal="center" vertical="center"/>
      <protection/>
    </xf>
    <xf numFmtId="0" fontId="54" fillId="2" borderId="15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55" fillId="2" borderId="13" xfId="0" applyFont="1" applyFill="1" applyBorder="1" applyAlignment="1" applyProtection="1">
      <alignment/>
      <protection/>
    </xf>
    <xf numFmtId="0" fontId="56" fillId="2" borderId="0" xfId="0" applyFont="1" applyFill="1" applyBorder="1" applyAlignment="1" applyProtection="1">
      <alignment horizontal="center" vertical="center" wrapText="1"/>
      <protection/>
    </xf>
    <xf numFmtId="0" fontId="56" fillId="2" borderId="13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0" fontId="2" fillId="2" borderId="15" xfId="0" applyFont="1" applyFill="1" applyBorder="1" applyAlignment="1" applyProtection="1">
      <alignment/>
      <protection/>
    </xf>
    <xf numFmtId="0" fontId="6" fillId="2" borderId="15" xfId="0" applyFont="1" applyFill="1" applyBorder="1" applyAlignment="1" applyProtection="1">
      <alignment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55" fillId="2" borderId="13" xfId="0" applyFont="1" applyFill="1" applyBorder="1" applyAlignment="1" applyProtection="1">
      <alignment vertical="center"/>
      <protection/>
    </xf>
    <xf numFmtId="0" fontId="55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4" fontId="57" fillId="33" borderId="0" xfId="0" applyNumberFormat="1" applyFont="1" applyFill="1" applyAlignment="1">
      <alignment horizontal="center"/>
    </xf>
    <xf numFmtId="4" fontId="57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164" fontId="57" fillId="33" borderId="0" xfId="0" applyNumberFormat="1" applyFont="1" applyFill="1" applyAlignment="1">
      <alignment/>
    </xf>
    <xf numFmtId="0" fontId="4" fillId="2" borderId="0" xfId="0" applyFont="1" applyFill="1" applyBorder="1" applyAlignment="1" applyProtection="1">
      <alignment horizontal="center"/>
      <protection/>
    </xf>
    <xf numFmtId="0" fontId="57" fillId="0" borderId="0" xfId="55" applyFont="1" applyFill="1" applyAlignment="1">
      <alignment horizontal="center"/>
      <protection/>
    </xf>
    <xf numFmtId="4" fontId="57" fillId="0" borderId="0" xfId="55" applyNumberFormat="1" applyFont="1" applyFill="1" applyAlignment="1">
      <alignment horizontal="center"/>
      <protection/>
    </xf>
    <xf numFmtId="0" fontId="53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/>
    </xf>
    <xf numFmtId="0" fontId="60" fillId="2" borderId="0" xfId="0" applyFont="1" applyFill="1" applyBorder="1" applyAlignment="1" applyProtection="1">
      <alignment/>
      <protection/>
    </xf>
    <xf numFmtId="0" fontId="52" fillId="33" borderId="0" xfId="0" applyFont="1" applyFill="1" applyAlignment="1">
      <alignment/>
    </xf>
    <xf numFmtId="164" fontId="52" fillId="33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164" fontId="6" fillId="34" borderId="18" xfId="0" applyNumberFormat="1" applyFont="1" applyFill="1" applyBorder="1" applyAlignment="1" applyProtection="1">
      <alignment horizontal="center" vertical="center"/>
      <protection/>
    </xf>
    <xf numFmtId="164" fontId="6" fillId="34" borderId="19" xfId="0" applyNumberFormat="1" applyFont="1" applyFill="1" applyBorder="1" applyAlignment="1" applyProtection="1">
      <alignment horizontal="center" vertical="center"/>
      <protection/>
    </xf>
    <xf numFmtId="164" fontId="2" fillId="33" borderId="18" xfId="0" applyNumberFormat="1" applyFont="1" applyFill="1" applyBorder="1" applyAlignment="1" applyProtection="1">
      <alignment horizontal="center" vertical="center"/>
      <protection/>
    </xf>
    <xf numFmtId="164" fontId="2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164" fontId="6" fillId="34" borderId="18" xfId="0" applyNumberFormat="1" applyFont="1" applyFill="1" applyBorder="1" applyAlignment="1" applyProtection="1">
      <alignment horizontal="center" vertical="center"/>
      <protection/>
    </xf>
    <xf numFmtId="164" fontId="6" fillId="34" borderId="19" xfId="0" applyNumberFormat="1" applyFont="1" applyFill="1" applyBorder="1" applyAlignment="1" applyProtection="1">
      <alignment horizontal="center" vertical="center"/>
      <protection/>
    </xf>
    <xf numFmtId="164" fontId="4" fillId="12" borderId="18" xfId="0" applyNumberFormat="1" applyFont="1" applyFill="1" applyBorder="1" applyAlignment="1" applyProtection="1">
      <alignment horizontal="center" vertical="center"/>
      <protection locked="0"/>
    </xf>
    <xf numFmtId="164" fontId="4" fillId="12" borderId="19" xfId="0" applyNumberFormat="1" applyFont="1" applyFill="1" applyBorder="1" applyAlignment="1" applyProtection="1">
      <alignment horizontal="center" vertical="center"/>
      <protection locked="0"/>
    </xf>
    <xf numFmtId="164" fontId="4" fillId="12" borderId="18" xfId="0" applyNumberFormat="1" applyFont="1" applyFill="1" applyBorder="1" applyAlignment="1" applyProtection="1">
      <alignment horizontal="center" vertical="center"/>
      <protection locked="0"/>
    </xf>
    <xf numFmtId="164" fontId="4" fillId="12" borderId="19" xfId="0" applyNumberFormat="1" applyFont="1" applyFill="1" applyBorder="1" applyAlignment="1" applyProtection="1">
      <alignment horizontal="center" vertical="center"/>
      <protection locked="0"/>
    </xf>
    <xf numFmtId="0" fontId="61" fillId="2" borderId="13" xfId="0" applyFont="1" applyFill="1" applyBorder="1" applyAlignment="1" applyProtection="1">
      <alignment horizontal="center" vertical="center" wrapText="1"/>
      <protection/>
    </xf>
    <xf numFmtId="0" fontId="61" fillId="2" borderId="0" xfId="0" applyFont="1" applyFill="1" applyBorder="1" applyAlignment="1" applyProtection="1">
      <alignment horizontal="center" vertical="center" wrapText="1"/>
      <protection/>
    </xf>
    <xf numFmtId="0" fontId="53" fillId="2" borderId="13" xfId="0" applyFont="1" applyFill="1" applyBorder="1" applyAlignment="1" applyProtection="1">
      <alignment horizontal="center" vertical="center"/>
      <protection/>
    </xf>
    <xf numFmtId="0" fontId="53" fillId="2" borderId="0" xfId="0" applyFont="1" applyFill="1" applyBorder="1" applyAlignment="1" applyProtection="1">
      <alignment horizontal="center" vertical="center"/>
      <protection/>
    </xf>
    <xf numFmtId="0" fontId="53" fillId="2" borderId="14" xfId="0" applyFont="1" applyFill="1" applyBorder="1" applyAlignment="1" applyProtection="1">
      <alignment horizontal="center" vertical="center"/>
      <protection/>
    </xf>
    <xf numFmtId="0" fontId="53" fillId="2" borderId="13" xfId="0" applyFont="1" applyFill="1" applyBorder="1" applyAlignment="1" applyProtection="1">
      <alignment horizontal="center" vertical="center" wrapText="1"/>
      <protection/>
    </xf>
    <xf numFmtId="0" fontId="53" fillId="2" borderId="0" xfId="0" applyFont="1" applyFill="1" applyBorder="1" applyAlignment="1" applyProtection="1">
      <alignment horizontal="center" vertical="center" wrapText="1"/>
      <protection/>
    </xf>
    <xf numFmtId="0" fontId="53" fillId="2" borderId="14" xfId="0" applyFont="1" applyFill="1" applyBorder="1" applyAlignment="1" applyProtection="1">
      <alignment horizontal="center" vertical="center" wrapText="1"/>
      <protection/>
    </xf>
    <xf numFmtId="0" fontId="61" fillId="2" borderId="13" xfId="0" applyFont="1" applyFill="1" applyBorder="1" applyAlignment="1" applyProtection="1">
      <alignment horizontal="center"/>
      <protection/>
    </xf>
    <xf numFmtId="0" fontId="61" fillId="2" borderId="0" xfId="0" applyFont="1" applyFill="1" applyBorder="1" applyAlignment="1" applyProtection="1">
      <alignment horizontal="center"/>
      <protection/>
    </xf>
    <xf numFmtId="0" fontId="55" fillId="2" borderId="0" xfId="0" applyFont="1" applyFill="1" applyBorder="1" applyAlignment="1" applyProtection="1">
      <alignment horizontal="center" vertical="center"/>
      <protection/>
    </xf>
    <xf numFmtId="164" fontId="4" fillId="35" borderId="20" xfId="0" applyNumberFormat="1" applyFont="1" applyFill="1" applyBorder="1" applyAlignment="1" applyProtection="1">
      <alignment horizontal="center" vertical="center"/>
      <protection/>
    </xf>
    <xf numFmtId="164" fontId="4" fillId="35" borderId="21" xfId="0" applyNumberFormat="1" applyFont="1" applyFill="1" applyBorder="1" applyAlignment="1" applyProtection="1">
      <alignment horizontal="center" vertical="center"/>
      <protection/>
    </xf>
    <xf numFmtId="164" fontId="4" fillId="35" borderId="22" xfId="0" applyNumberFormat="1" applyFont="1" applyFill="1" applyBorder="1" applyAlignment="1" applyProtection="1">
      <alignment horizontal="center" vertical="center"/>
      <protection/>
    </xf>
    <xf numFmtId="164" fontId="55" fillId="12" borderId="20" xfId="0" applyNumberFormat="1" applyFont="1" applyFill="1" applyBorder="1" applyAlignment="1" applyProtection="1">
      <alignment horizontal="center" vertical="center"/>
      <protection locked="0"/>
    </xf>
    <xf numFmtId="164" fontId="55" fillId="1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164" fontId="2" fillId="34" borderId="18" xfId="0" applyNumberFormat="1" applyFont="1" applyFill="1" applyBorder="1" applyAlignment="1" applyProtection="1">
      <alignment horizontal="center" vertical="center"/>
      <protection/>
    </xf>
    <xf numFmtId="164" fontId="2" fillId="34" borderId="19" xfId="0" applyNumberFormat="1" applyFont="1" applyFill="1" applyBorder="1" applyAlignment="1" applyProtection="1">
      <alignment horizontal="center" vertical="center"/>
      <protection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4" fillId="2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1</xdr:row>
      <xdr:rowOff>142875</xdr:rowOff>
    </xdr:from>
    <xdr:to>
      <xdr:col>14</xdr:col>
      <xdr:colOff>1257300</xdr:colOff>
      <xdr:row>5</xdr:row>
      <xdr:rowOff>85725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314325"/>
          <a:ext cx="219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</xdr:row>
      <xdr:rowOff>104775</xdr:rowOff>
    </xdr:from>
    <xdr:to>
      <xdr:col>2</xdr:col>
      <xdr:colOff>457200</xdr:colOff>
      <xdr:row>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762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76200</xdr:colOff>
      <xdr:row>1</xdr:row>
      <xdr:rowOff>123825</xdr:rowOff>
    </xdr:from>
    <xdr:to>
      <xdr:col>23</xdr:col>
      <xdr:colOff>66675</xdr:colOff>
      <xdr:row>5</xdr:row>
      <xdr:rowOff>66675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1050" y="295275"/>
          <a:ext cx="2257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</xdr:row>
      <xdr:rowOff>85725</xdr:rowOff>
    </xdr:from>
    <xdr:to>
      <xdr:col>2</xdr:col>
      <xdr:colOff>457200</xdr:colOff>
      <xdr:row>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71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33"/>
  <sheetViews>
    <sheetView showGridLines="0" tabSelected="1" zoomScalePageLayoutView="0" workbookViewId="0" topLeftCell="A1">
      <selection activeCell="E15" sqref="E15"/>
    </sheetView>
  </sheetViews>
  <sheetFormatPr defaultColWidth="8.8515625" defaultRowHeight="12.75"/>
  <cols>
    <col min="1" max="1" width="2.421875" style="0" customWidth="1"/>
    <col min="2" max="2" width="12.8515625" style="0" customWidth="1"/>
    <col min="3" max="3" width="15.8515625" style="0" customWidth="1"/>
    <col min="4" max="4" width="10.00390625" style="0" customWidth="1"/>
    <col min="5" max="5" width="21.8515625" style="0" customWidth="1"/>
    <col min="6" max="6" width="3.28125" style="0" customWidth="1"/>
    <col min="7" max="7" width="21.8515625" style="0" customWidth="1"/>
    <col min="8" max="8" width="3.28125" style="0" customWidth="1"/>
    <col min="9" max="9" width="21.8515625" style="0" customWidth="1"/>
    <col min="10" max="10" width="3.28125" style="0" customWidth="1"/>
    <col min="11" max="11" width="21.8515625" style="0" customWidth="1"/>
    <col min="12" max="12" width="3.28125" style="0" customWidth="1"/>
    <col min="13" max="13" width="21.8515625" style="0" customWidth="1"/>
    <col min="14" max="14" width="3.28125" style="0" customWidth="1"/>
    <col min="15" max="15" width="21.8515625" style="0" customWidth="1"/>
    <col min="16" max="16" width="3.28125" style="0" customWidth="1"/>
    <col min="17" max="20" width="8.8515625" style="0" customWidth="1"/>
    <col min="21" max="21" width="10.421875" style="0" bestFit="1" customWidth="1"/>
  </cols>
  <sheetData>
    <row r="1" ht="13.5" customHeight="1" thickBot="1"/>
    <row r="2" spans="2:16" ht="15.7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2:16" ht="1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2:16" ht="1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2:16" ht="1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2:34" ht="15.75" thickBo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</row>
    <row r="7" spans="2:36" ht="18.75" customHeight="1" thickBot="1">
      <c r="B7" s="13"/>
      <c r="C7" s="14"/>
      <c r="D7" s="89" t="s">
        <v>48</v>
      </c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5"/>
      <c r="S7" s="60"/>
      <c r="T7" s="61"/>
      <c r="U7" s="61"/>
      <c r="V7" s="61"/>
      <c r="W7" s="61"/>
      <c r="X7" s="61"/>
      <c r="Y7" s="61"/>
      <c r="Z7" s="61"/>
      <c r="AA7" s="61"/>
      <c r="AB7" s="61"/>
      <c r="AC7" s="60"/>
      <c r="AD7" s="60"/>
      <c r="AE7" s="61"/>
      <c r="AF7" s="60"/>
      <c r="AG7" s="60"/>
      <c r="AH7" s="60"/>
      <c r="AI7" s="4"/>
      <c r="AJ7" s="4"/>
    </row>
    <row r="8" spans="2:36" ht="60.75" customHeight="1" thickBot="1">
      <c r="B8" s="16"/>
      <c r="C8" s="17"/>
      <c r="D8" s="17"/>
      <c r="E8" s="17"/>
      <c r="F8" s="2"/>
      <c r="G8" s="18" t="s">
        <v>12</v>
      </c>
      <c r="H8" s="18"/>
      <c r="I8" s="18" t="s">
        <v>13</v>
      </c>
      <c r="J8" s="19"/>
      <c r="K8" s="19" t="s">
        <v>1</v>
      </c>
      <c r="L8" s="19"/>
      <c r="M8" s="18" t="s">
        <v>3</v>
      </c>
      <c r="N8" s="18"/>
      <c r="O8" s="18" t="s">
        <v>4</v>
      </c>
      <c r="P8" s="20"/>
      <c r="Q8" s="4"/>
      <c r="R8" s="78"/>
      <c r="S8" s="78"/>
      <c r="T8" s="55"/>
      <c r="U8" s="55" t="s">
        <v>19</v>
      </c>
      <c r="V8" s="55"/>
      <c r="W8" s="55"/>
      <c r="X8" s="55"/>
      <c r="Y8" s="55"/>
      <c r="Z8" s="55" t="s">
        <v>20</v>
      </c>
      <c r="AA8" s="69">
        <v>41.99</v>
      </c>
      <c r="AB8" s="55"/>
      <c r="AC8" s="55"/>
      <c r="AD8" s="56"/>
      <c r="AE8" s="56"/>
      <c r="AF8" s="55"/>
      <c r="AG8" s="56"/>
      <c r="AH8" s="78"/>
      <c r="AI8" s="4"/>
      <c r="AJ8" s="4"/>
    </row>
    <row r="9" spans="2:36" ht="18.75" customHeight="1">
      <c r="B9" s="21"/>
      <c r="C9" s="2"/>
      <c r="D9" s="2"/>
      <c r="E9" s="2"/>
      <c r="F9" s="2"/>
      <c r="G9" s="81" t="s">
        <v>46</v>
      </c>
      <c r="H9" s="75"/>
      <c r="I9" s="83" t="s">
        <v>47</v>
      </c>
      <c r="J9" s="2"/>
      <c r="K9" s="85">
        <f>E13*94.91/1000</f>
        <v>0</v>
      </c>
      <c r="L9" s="2"/>
      <c r="M9" s="87">
        <f>(K9*12)/52</f>
        <v>0</v>
      </c>
      <c r="N9" s="24"/>
      <c r="O9" s="87">
        <f>M9/7</f>
        <v>0</v>
      </c>
      <c r="P9" s="25"/>
      <c r="Q9" s="4"/>
      <c r="R9" s="78"/>
      <c r="S9" s="79"/>
      <c r="T9" s="55"/>
      <c r="U9" s="55" t="s">
        <v>28</v>
      </c>
      <c r="V9" s="55"/>
      <c r="W9" s="55" t="s">
        <v>22</v>
      </c>
      <c r="X9" s="69">
        <v>50.1</v>
      </c>
      <c r="Y9" s="55"/>
      <c r="Z9" s="55" t="s">
        <v>20</v>
      </c>
      <c r="AA9" s="70">
        <v>34.4</v>
      </c>
      <c r="AB9" s="58"/>
      <c r="AC9" s="55" t="s">
        <v>23</v>
      </c>
      <c r="AD9" s="70">
        <v>27.53</v>
      </c>
      <c r="AE9" s="59"/>
      <c r="AF9" s="55" t="s">
        <v>24</v>
      </c>
      <c r="AG9" s="69">
        <v>22.65</v>
      </c>
      <c r="AH9" s="78"/>
      <c r="AI9" s="4"/>
      <c r="AJ9" s="4"/>
    </row>
    <row r="10" spans="2:36" ht="18.75" customHeight="1" thickBot="1">
      <c r="B10" s="16"/>
      <c r="C10" s="17"/>
      <c r="D10" s="17"/>
      <c r="E10" s="17"/>
      <c r="F10" s="2"/>
      <c r="G10" s="82"/>
      <c r="H10" s="26"/>
      <c r="I10" s="84"/>
      <c r="J10" s="27"/>
      <c r="K10" s="86"/>
      <c r="L10" s="28"/>
      <c r="M10" s="88"/>
      <c r="N10" s="24"/>
      <c r="O10" s="88"/>
      <c r="P10" s="25"/>
      <c r="Q10" s="4"/>
      <c r="R10" s="78"/>
      <c r="S10" s="79"/>
      <c r="T10" s="55"/>
      <c r="U10" s="55" t="s">
        <v>29</v>
      </c>
      <c r="V10" s="55"/>
      <c r="W10" s="55" t="s">
        <v>22</v>
      </c>
      <c r="X10" s="69">
        <v>49.4</v>
      </c>
      <c r="Y10" s="55"/>
      <c r="Z10" s="55" t="s">
        <v>20</v>
      </c>
      <c r="AA10" s="70">
        <v>33.46</v>
      </c>
      <c r="AB10" s="58"/>
      <c r="AC10" s="55" t="s">
        <v>23</v>
      </c>
      <c r="AD10" s="69">
        <v>26.66</v>
      </c>
      <c r="AE10" s="56"/>
      <c r="AF10" s="55" t="s">
        <v>24</v>
      </c>
      <c r="AG10" s="69">
        <v>21.84</v>
      </c>
      <c r="AH10" s="78"/>
      <c r="AI10" s="4"/>
      <c r="AJ10" s="4"/>
    </row>
    <row r="11" spans="2:36" ht="13.5" customHeight="1" thickBot="1">
      <c r="B11" s="21"/>
      <c r="C11" s="2"/>
      <c r="D11" s="2"/>
      <c r="E11" s="2"/>
      <c r="F11" s="2"/>
      <c r="G11" s="22"/>
      <c r="H11" s="18"/>
      <c r="I11" s="22"/>
      <c r="J11" s="19"/>
      <c r="K11" s="23"/>
      <c r="L11" s="19"/>
      <c r="M11" s="22"/>
      <c r="N11" s="18"/>
      <c r="O11" s="22"/>
      <c r="P11" s="20"/>
      <c r="Q11" s="4"/>
      <c r="R11" s="78"/>
      <c r="S11" s="78"/>
      <c r="T11" s="55"/>
      <c r="U11" s="55" t="s">
        <v>27</v>
      </c>
      <c r="V11" s="55"/>
      <c r="W11" s="55" t="s">
        <v>22</v>
      </c>
      <c r="X11" s="69">
        <v>52.21</v>
      </c>
      <c r="Y11" s="55"/>
      <c r="Z11" s="55" t="s">
        <v>20</v>
      </c>
      <c r="AA11" s="69">
        <v>37.12</v>
      </c>
      <c r="AB11" s="55"/>
      <c r="AC11" s="55" t="s">
        <v>23</v>
      </c>
      <c r="AD11" s="69">
        <v>28.03</v>
      </c>
      <c r="AE11" s="56"/>
      <c r="AF11" s="55" t="s">
        <v>24</v>
      </c>
      <c r="AG11" s="69">
        <v>23.16</v>
      </c>
      <c r="AH11" s="78"/>
      <c r="AI11" s="4"/>
      <c r="AJ11" s="4"/>
    </row>
    <row r="12" spans="2:36" ht="18.75" customHeight="1" thickBot="1">
      <c r="B12" s="21"/>
      <c r="C12" s="2"/>
      <c r="D12" s="2"/>
      <c r="E12" s="2"/>
      <c r="F12" s="2"/>
      <c r="G12" s="81" t="s">
        <v>5</v>
      </c>
      <c r="H12" s="17"/>
      <c r="I12" s="83" t="s">
        <v>7</v>
      </c>
      <c r="J12" s="2"/>
      <c r="K12" s="85" t="b">
        <f>IF(E13&gt;=10000,E13*X19+((E18*2)/24),IF(E13&gt;=3000,E13*X18+((E18*2)/24),IF(E13&gt;=1000,E13*X17+((E18*2)/24),IF(E13&gt;=250,E13*0))))</f>
        <v>0</v>
      </c>
      <c r="L12" s="2"/>
      <c r="M12" s="87">
        <f>(K12*12)/52</f>
        <v>0</v>
      </c>
      <c r="N12" s="24"/>
      <c r="O12" s="87">
        <f>M12/7</f>
        <v>0</v>
      </c>
      <c r="P12" s="25"/>
      <c r="Q12" s="4"/>
      <c r="R12" s="78"/>
      <c r="S12" s="79"/>
      <c r="T12" s="55"/>
      <c r="U12" s="55" t="s">
        <v>28</v>
      </c>
      <c r="V12" s="55"/>
      <c r="W12" s="55" t="s">
        <v>22</v>
      </c>
      <c r="X12" s="69">
        <v>50.1</v>
      </c>
      <c r="Y12" s="55"/>
      <c r="Z12" s="55" t="s">
        <v>20</v>
      </c>
      <c r="AA12" s="70">
        <v>34.4</v>
      </c>
      <c r="AB12" s="58"/>
      <c r="AC12" s="55" t="s">
        <v>23</v>
      </c>
      <c r="AD12" s="70">
        <v>27.53</v>
      </c>
      <c r="AE12" s="59"/>
      <c r="AF12" s="55" t="s">
        <v>24</v>
      </c>
      <c r="AG12" s="69">
        <v>22.65</v>
      </c>
      <c r="AH12" s="78"/>
      <c r="AI12" s="4"/>
      <c r="AJ12" s="4"/>
    </row>
    <row r="13" spans="2:36" ht="18.75" customHeight="1" thickBot="1">
      <c r="B13" s="103" t="s">
        <v>11</v>
      </c>
      <c r="C13" s="104"/>
      <c r="D13" s="105"/>
      <c r="E13" s="97">
        <v>0</v>
      </c>
      <c r="F13" s="2"/>
      <c r="G13" s="82"/>
      <c r="H13" s="26"/>
      <c r="I13" s="84"/>
      <c r="J13" s="27"/>
      <c r="K13" s="86"/>
      <c r="L13" s="28"/>
      <c r="M13" s="88"/>
      <c r="N13" s="24"/>
      <c r="O13" s="88"/>
      <c r="P13" s="25"/>
      <c r="Q13" s="4"/>
      <c r="R13" s="78"/>
      <c r="S13" s="79"/>
      <c r="T13" s="55"/>
      <c r="U13" s="55" t="s">
        <v>29</v>
      </c>
      <c r="V13" s="55"/>
      <c r="W13" s="55" t="s">
        <v>22</v>
      </c>
      <c r="X13" s="69">
        <v>49.4</v>
      </c>
      <c r="Y13" s="55"/>
      <c r="Z13" s="55" t="s">
        <v>20</v>
      </c>
      <c r="AA13" s="70">
        <v>33.46</v>
      </c>
      <c r="AB13" s="58"/>
      <c r="AC13" s="55" t="s">
        <v>23</v>
      </c>
      <c r="AD13" s="69">
        <v>26.66</v>
      </c>
      <c r="AE13" s="56"/>
      <c r="AF13" s="55" t="s">
        <v>24</v>
      </c>
      <c r="AG13" s="69">
        <v>21.84</v>
      </c>
      <c r="AH13" s="78"/>
      <c r="AI13" s="4"/>
      <c r="AJ13" s="4"/>
    </row>
    <row r="14" spans="2:36" ht="13.5" customHeight="1" thickBot="1">
      <c r="B14" s="103"/>
      <c r="C14" s="104"/>
      <c r="D14" s="105"/>
      <c r="E14" s="98"/>
      <c r="F14" s="2"/>
      <c r="G14" s="17"/>
      <c r="H14" s="17"/>
      <c r="I14" s="17"/>
      <c r="J14" s="2"/>
      <c r="K14" s="29"/>
      <c r="L14" s="2"/>
      <c r="M14" s="17"/>
      <c r="N14" s="24"/>
      <c r="O14" s="24"/>
      <c r="P14" s="25"/>
      <c r="Q14" s="4"/>
      <c r="R14" s="78"/>
      <c r="S14" s="79"/>
      <c r="T14" s="55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78"/>
      <c r="AI14" s="4"/>
      <c r="AJ14" s="4"/>
    </row>
    <row r="15" spans="2:36" ht="17.25" customHeight="1">
      <c r="B15" s="109" t="s">
        <v>17</v>
      </c>
      <c r="C15" s="110"/>
      <c r="D15" s="110"/>
      <c r="E15" s="31"/>
      <c r="F15" s="2"/>
      <c r="G15" s="81" t="s">
        <v>0</v>
      </c>
      <c r="H15" s="17"/>
      <c r="I15" s="83" t="s">
        <v>2</v>
      </c>
      <c r="J15" s="2"/>
      <c r="K15" s="95" t="b">
        <f>IF(E13&gt;=10000,E13*AA19+((E18*3)/36),IF(E13&gt;=3000,E13*AA18+((E18*3)/36),IF(E13&gt;=1000,E13*AA17+((E18*3)/36),IF(E13&gt;=250,E13*AA16+((E18*3)/36)))))</f>
        <v>0</v>
      </c>
      <c r="L15" s="2"/>
      <c r="M15" s="87">
        <f>(K15*12)/52</f>
        <v>0</v>
      </c>
      <c r="N15" s="24"/>
      <c r="O15" s="87">
        <f>M15/7</f>
        <v>0</v>
      </c>
      <c r="P15" s="25"/>
      <c r="Q15" s="4"/>
      <c r="R15" s="78"/>
      <c r="S15" s="79"/>
      <c r="T15" s="55"/>
      <c r="U15" s="55"/>
      <c r="V15" s="55"/>
      <c r="W15" s="55"/>
      <c r="X15" s="55"/>
      <c r="Y15" s="58"/>
      <c r="Z15" s="58"/>
      <c r="AA15" s="55"/>
      <c r="AB15" s="56"/>
      <c r="AC15" s="56"/>
      <c r="AD15" s="55"/>
      <c r="AE15" s="56"/>
      <c r="AF15" s="56"/>
      <c r="AG15" s="56"/>
      <c r="AH15" s="78"/>
      <c r="AI15" s="4"/>
      <c r="AJ15" s="4"/>
    </row>
    <row r="16" spans="2:36" ht="17.25" customHeight="1" thickBot="1">
      <c r="B16" s="32"/>
      <c r="C16" s="31"/>
      <c r="D16" s="31"/>
      <c r="E16" s="33"/>
      <c r="F16" s="2"/>
      <c r="G16" s="82"/>
      <c r="H16" s="26"/>
      <c r="I16" s="84"/>
      <c r="J16" s="27"/>
      <c r="K16" s="96"/>
      <c r="L16" s="28"/>
      <c r="M16" s="88"/>
      <c r="N16" s="24"/>
      <c r="O16" s="88"/>
      <c r="P16" s="25"/>
      <c r="Q16" s="4"/>
      <c r="R16" s="78"/>
      <c r="S16" s="78"/>
      <c r="T16" s="56"/>
      <c r="U16" s="55" t="s">
        <v>19</v>
      </c>
      <c r="V16" s="55"/>
      <c r="W16" s="55"/>
      <c r="X16" s="55"/>
      <c r="Y16" s="55"/>
      <c r="Z16" s="55" t="s">
        <v>20</v>
      </c>
      <c r="AA16" s="55">
        <f>AA8/1000</f>
        <v>0.04199</v>
      </c>
      <c r="AB16" s="55"/>
      <c r="AC16" s="55"/>
      <c r="AD16" s="56"/>
      <c r="AE16" s="56"/>
      <c r="AF16" s="55"/>
      <c r="AG16" s="56"/>
      <c r="AH16" s="56"/>
      <c r="AI16" s="4"/>
      <c r="AJ16" s="4"/>
    </row>
    <row r="17" spans="2:36" s="1" customFormat="1" ht="13.5" customHeight="1" thickBot="1">
      <c r="B17" s="32"/>
      <c r="C17" s="31"/>
      <c r="D17" s="31"/>
      <c r="E17" s="33"/>
      <c r="F17" s="17"/>
      <c r="G17" s="17"/>
      <c r="H17" s="17"/>
      <c r="I17" s="17"/>
      <c r="J17" s="17"/>
      <c r="K17" s="34"/>
      <c r="L17" s="17"/>
      <c r="M17" s="17"/>
      <c r="N17" s="17"/>
      <c r="O17" s="17"/>
      <c r="P17" s="20"/>
      <c r="Q17" s="6"/>
      <c r="R17" s="80"/>
      <c r="S17" s="80"/>
      <c r="T17" s="57"/>
      <c r="U17" s="55" t="s">
        <v>21</v>
      </c>
      <c r="V17" s="55"/>
      <c r="W17" s="55" t="s">
        <v>22</v>
      </c>
      <c r="X17" s="55">
        <f>X11/1000</f>
        <v>0.05221</v>
      </c>
      <c r="Y17" s="55"/>
      <c r="Z17" s="55" t="s">
        <v>20</v>
      </c>
      <c r="AA17" s="55">
        <f>AA11/1000</f>
        <v>0.03712</v>
      </c>
      <c r="AB17" s="55"/>
      <c r="AC17" s="55" t="s">
        <v>23</v>
      </c>
      <c r="AD17" s="55">
        <f>AD11/1000</f>
        <v>0.028030000000000003</v>
      </c>
      <c r="AE17" s="56"/>
      <c r="AF17" s="55" t="s">
        <v>24</v>
      </c>
      <c r="AG17" s="55">
        <f>AG11/1000</f>
        <v>0.02316</v>
      </c>
      <c r="AH17" s="57"/>
      <c r="AI17" s="6"/>
      <c r="AJ17" s="6"/>
    </row>
    <row r="18" spans="2:36" ht="18.75" customHeight="1">
      <c r="B18" s="106" t="s">
        <v>16</v>
      </c>
      <c r="C18" s="107"/>
      <c r="D18" s="108"/>
      <c r="E18" s="99">
        <v>0</v>
      </c>
      <c r="F18" s="2"/>
      <c r="G18" s="81" t="s">
        <v>6</v>
      </c>
      <c r="H18" s="17"/>
      <c r="I18" s="83" t="s">
        <v>8</v>
      </c>
      <c r="J18" s="2"/>
      <c r="K18" s="95" t="b">
        <f>IF(E13&gt;=10000,E13*AD19+((E18*4)/48),IF(E13&gt;=3000,E13*AD18+((E18*4)/48),IF(E13&gt;=1000,E13*AD17+((E18*4)/48),IF(E13&gt;=250,E13*0))))</f>
        <v>0</v>
      </c>
      <c r="L18" s="2"/>
      <c r="M18" s="87">
        <f>(K18*12)/52</f>
        <v>0</v>
      </c>
      <c r="N18" s="24"/>
      <c r="O18" s="87">
        <f>M18/7</f>
        <v>0</v>
      </c>
      <c r="P18" s="25"/>
      <c r="Q18" s="4"/>
      <c r="R18" s="78"/>
      <c r="S18" s="78"/>
      <c r="T18" s="65"/>
      <c r="U18" s="55" t="s">
        <v>25</v>
      </c>
      <c r="V18" s="55"/>
      <c r="W18" s="55" t="s">
        <v>22</v>
      </c>
      <c r="X18" s="55">
        <f>X12/1000</f>
        <v>0.0501</v>
      </c>
      <c r="Y18" s="55"/>
      <c r="Z18" s="55" t="s">
        <v>20</v>
      </c>
      <c r="AA18" s="55">
        <f>AA12/1000</f>
        <v>0.0344</v>
      </c>
      <c r="AB18" s="58"/>
      <c r="AC18" s="55" t="s">
        <v>23</v>
      </c>
      <c r="AD18" s="55">
        <f>AD12/1000</f>
        <v>0.027530000000000002</v>
      </c>
      <c r="AE18" s="59"/>
      <c r="AF18" s="55" t="s">
        <v>24</v>
      </c>
      <c r="AG18" s="55">
        <f>AG12/1000</f>
        <v>0.02265</v>
      </c>
      <c r="AH18" s="56"/>
      <c r="AI18" s="4"/>
      <c r="AJ18" s="4"/>
    </row>
    <row r="19" spans="2:36" ht="18.75" customHeight="1" thickBot="1">
      <c r="B19" s="106"/>
      <c r="C19" s="107"/>
      <c r="D19" s="108"/>
      <c r="E19" s="100"/>
      <c r="F19" s="2"/>
      <c r="G19" s="82"/>
      <c r="H19" s="26"/>
      <c r="I19" s="84"/>
      <c r="J19" s="27"/>
      <c r="K19" s="96"/>
      <c r="L19" s="28"/>
      <c r="M19" s="88"/>
      <c r="N19" s="24"/>
      <c r="O19" s="88"/>
      <c r="P19" s="25"/>
      <c r="Q19" s="4"/>
      <c r="R19" s="78"/>
      <c r="S19" s="78"/>
      <c r="T19" s="56"/>
      <c r="U19" s="55" t="s">
        <v>26</v>
      </c>
      <c r="V19" s="55"/>
      <c r="W19" s="55" t="s">
        <v>22</v>
      </c>
      <c r="X19" s="55">
        <f>X13/1000</f>
        <v>0.0494</v>
      </c>
      <c r="Y19" s="55"/>
      <c r="Z19" s="55" t="s">
        <v>20</v>
      </c>
      <c r="AA19" s="55">
        <f>AA13/1000</f>
        <v>0.033460000000000004</v>
      </c>
      <c r="AB19" s="58"/>
      <c r="AC19" s="55" t="s">
        <v>23</v>
      </c>
      <c r="AD19" s="55">
        <f>AD13/1000</f>
        <v>0.02666</v>
      </c>
      <c r="AE19" s="56"/>
      <c r="AF19" s="55" t="s">
        <v>24</v>
      </c>
      <c r="AG19" s="55">
        <f>AG13/1000</f>
        <v>0.02184</v>
      </c>
      <c r="AH19" s="56"/>
      <c r="AI19" s="4"/>
      <c r="AJ19" s="4"/>
    </row>
    <row r="20" spans="2:36" ht="13.5" customHeight="1" thickBot="1">
      <c r="B20" s="101" t="s">
        <v>15</v>
      </c>
      <c r="C20" s="102"/>
      <c r="D20" s="102"/>
      <c r="E20" s="2"/>
      <c r="F20" s="2"/>
      <c r="G20" s="17"/>
      <c r="H20" s="17"/>
      <c r="I20" s="17"/>
      <c r="J20" s="2"/>
      <c r="K20" s="29"/>
      <c r="L20" s="2"/>
      <c r="M20" s="17"/>
      <c r="N20" s="24"/>
      <c r="O20" s="24"/>
      <c r="P20" s="25"/>
      <c r="Q20" s="4"/>
      <c r="R20" s="78"/>
      <c r="S20" s="78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4"/>
      <c r="AJ20" s="4"/>
    </row>
    <row r="21" spans="2:36" ht="18.75" customHeight="1">
      <c r="B21" s="101"/>
      <c r="C21" s="102"/>
      <c r="D21" s="102"/>
      <c r="E21" s="2"/>
      <c r="F21" s="2"/>
      <c r="G21" s="81" t="s">
        <v>9</v>
      </c>
      <c r="H21" s="17"/>
      <c r="I21" s="83" t="s">
        <v>10</v>
      </c>
      <c r="J21" s="2"/>
      <c r="K21" s="95" t="b">
        <f>IF(E13&gt;=10000,E13*AG19+((E18*5)/60),IF(E13&gt;=3000,E13*AG18+((E18*5)/60),IF(E13&gt;=1000,E13*AG17+((E18*5)/60),IF(E13&gt;=250,E13*0))))</f>
        <v>0</v>
      </c>
      <c r="L21" s="2"/>
      <c r="M21" s="87">
        <f>(K21*12)/52</f>
        <v>0</v>
      </c>
      <c r="N21" s="24"/>
      <c r="O21" s="87">
        <f>M21/7</f>
        <v>0</v>
      </c>
      <c r="P21" s="25"/>
      <c r="Q21" s="4"/>
      <c r="R21" s="78"/>
      <c r="S21" s="78"/>
      <c r="T21" s="56"/>
      <c r="U21" s="6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78"/>
      <c r="AI21" s="4"/>
      <c r="AJ21" s="4"/>
    </row>
    <row r="22" spans="2:36" ht="18.75" customHeight="1" thickBot="1">
      <c r="B22" s="21"/>
      <c r="C22" s="2"/>
      <c r="D22" s="2"/>
      <c r="E22" s="2"/>
      <c r="F22" s="2"/>
      <c r="G22" s="82"/>
      <c r="H22" s="26"/>
      <c r="I22" s="84"/>
      <c r="J22" s="27"/>
      <c r="K22" s="96"/>
      <c r="L22" s="28"/>
      <c r="M22" s="88"/>
      <c r="N22" s="24"/>
      <c r="O22" s="88"/>
      <c r="P22" s="25"/>
      <c r="Q22" s="4"/>
      <c r="R22" s="78"/>
      <c r="S22" s="78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78"/>
      <c r="AI22" s="4"/>
      <c r="AJ22" s="4"/>
    </row>
    <row r="23" spans="2:36" ht="13.5" customHeight="1" thickBot="1">
      <c r="B23" s="35"/>
      <c r="C23" s="36"/>
      <c r="D23" s="36"/>
      <c r="E23" s="36"/>
      <c r="F23" s="36"/>
      <c r="G23" s="37"/>
      <c r="H23" s="37"/>
      <c r="I23" s="37"/>
      <c r="J23" s="36"/>
      <c r="K23" s="38"/>
      <c r="L23" s="36"/>
      <c r="M23" s="37"/>
      <c r="N23" s="39"/>
      <c r="O23" s="39"/>
      <c r="P23" s="40"/>
      <c r="Q23" s="4"/>
      <c r="R23" s="4"/>
      <c r="S23" s="4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4"/>
      <c r="AI23" s="4"/>
      <c r="AJ23" s="4"/>
    </row>
    <row r="24" spans="2:36" ht="12.7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1"/>
      <c r="P24" s="41"/>
      <c r="Q24" s="4"/>
      <c r="R24" s="4"/>
      <c r="S24" s="4"/>
      <c r="T24" s="76"/>
      <c r="U24" s="77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4"/>
      <c r="AI24" s="4"/>
      <c r="AJ24" s="4"/>
    </row>
    <row r="25" spans="2:36" ht="18.75" customHeight="1" thickBo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"/>
      <c r="R25" s="4"/>
      <c r="S25" s="4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4"/>
      <c r="AI25" s="4"/>
      <c r="AJ25" s="4"/>
    </row>
    <row r="26" spans="2:36" ht="21" thickBot="1">
      <c r="B26" s="43"/>
      <c r="C26" s="74"/>
      <c r="D26" s="92" t="s">
        <v>32</v>
      </c>
      <c r="E26" s="93"/>
      <c r="F26" s="93"/>
      <c r="G26" s="93"/>
      <c r="H26" s="93"/>
      <c r="I26" s="93"/>
      <c r="J26" s="93"/>
      <c r="K26" s="93"/>
      <c r="L26" s="93"/>
      <c r="M26" s="94"/>
      <c r="N26" s="44"/>
      <c r="O26" s="44"/>
      <c r="P26" s="4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2:16" ht="10.5" customHeight="1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2:16" ht="19.5">
      <c r="B28" s="49"/>
      <c r="C28" s="111" t="s">
        <v>11</v>
      </c>
      <c r="D28" s="111"/>
      <c r="E28" s="3"/>
      <c r="F28" s="73" t="s">
        <v>14</v>
      </c>
      <c r="G28" s="73"/>
      <c r="H28" s="68"/>
      <c r="I28" s="73"/>
      <c r="J28" s="73"/>
      <c r="K28" s="117" t="s">
        <v>18</v>
      </c>
      <c r="L28" s="117"/>
      <c r="M28" s="117"/>
      <c r="N28" s="47"/>
      <c r="O28" s="47"/>
      <c r="P28" s="48"/>
    </row>
    <row r="29" spans="2:16" ht="13.5" customHeight="1" thickBot="1">
      <c r="B29" s="49"/>
      <c r="C29" s="50"/>
      <c r="D29" s="50"/>
      <c r="E29" s="3"/>
      <c r="F29" s="47"/>
      <c r="G29" s="73"/>
      <c r="H29" s="73"/>
      <c r="I29" s="73"/>
      <c r="J29" s="51"/>
      <c r="K29" s="51"/>
      <c r="L29" s="47"/>
      <c r="M29" s="47"/>
      <c r="N29" s="47"/>
      <c r="O29" s="47"/>
      <c r="P29" s="48"/>
    </row>
    <row r="30" spans="2:16" ht="26.25" customHeight="1" thickBot="1">
      <c r="B30" s="30"/>
      <c r="C30" s="115">
        <f>E13</f>
        <v>0</v>
      </c>
      <c r="D30" s="116"/>
      <c r="E30" s="27" t="s">
        <v>31</v>
      </c>
      <c r="F30" s="112">
        <f>C30/12</f>
        <v>0</v>
      </c>
      <c r="G30" s="113"/>
      <c r="H30" s="114"/>
      <c r="I30" s="27"/>
      <c r="J30" s="72"/>
      <c r="K30" s="112">
        <f>(F30/94.91)*1000</f>
        <v>0</v>
      </c>
      <c r="L30" s="113"/>
      <c r="M30" s="114"/>
      <c r="N30" s="47"/>
      <c r="O30" s="47"/>
      <c r="P30" s="48"/>
    </row>
    <row r="31" spans="2:16" ht="10.5" customHeight="1" thickBot="1">
      <c r="B31" s="46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47"/>
      <c r="O31" s="47"/>
      <c r="P31" s="48"/>
    </row>
    <row r="32" spans="2:16" ht="26.25" customHeight="1" thickBot="1">
      <c r="B32" s="30"/>
      <c r="C32" s="111"/>
      <c r="D32" s="111"/>
      <c r="E32" s="27" t="s">
        <v>30</v>
      </c>
      <c r="F32" s="112">
        <f>C30/24</f>
        <v>0</v>
      </c>
      <c r="G32" s="113"/>
      <c r="H32" s="114"/>
      <c r="I32" s="27"/>
      <c r="J32" s="72"/>
      <c r="K32" s="112">
        <f>(F32/49.83)*1000</f>
        <v>0</v>
      </c>
      <c r="L32" s="113"/>
      <c r="M32" s="114"/>
      <c r="N32" s="47"/>
      <c r="O32" s="47"/>
      <c r="P32" s="48"/>
    </row>
    <row r="33" spans="2:16" ht="10.5" customHeight="1" thickBot="1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</sheetData>
  <sheetProtection selectLockedCells="1"/>
  <mergeCells count="41">
    <mergeCell ref="C32:D32"/>
    <mergeCell ref="F32:H32"/>
    <mergeCell ref="K32:M32"/>
    <mergeCell ref="O21:O22"/>
    <mergeCell ref="O18:O19"/>
    <mergeCell ref="M18:M19"/>
    <mergeCell ref="K18:K19"/>
    <mergeCell ref="I18:I19"/>
    <mergeCell ref="C30:D30"/>
    <mergeCell ref="F30:H30"/>
    <mergeCell ref="K30:M30"/>
    <mergeCell ref="C28:D28"/>
    <mergeCell ref="K28:M28"/>
    <mergeCell ref="B13:D14"/>
    <mergeCell ref="G18:G19"/>
    <mergeCell ref="G12:G13"/>
    <mergeCell ref="M12:M13"/>
    <mergeCell ref="K12:K13"/>
    <mergeCell ref="B18:D19"/>
    <mergeCell ref="B15:D15"/>
    <mergeCell ref="O15:O16"/>
    <mergeCell ref="O12:O13"/>
    <mergeCell ref="D7:M7"/>
    <mergeCell ref="D26:M26"/>
    <mergeCell ref="M15:M16"/>
    <mergeCell ref="G21:G22"/>
    <mergeCell ref="I21:I22"/>
    <mergeCell ref="K21:K22"/>
    <mergeCell ref="M21:M22"/>
    <mergeCell ref="G15:G16"/>
    <mergeCell ref="E13:E14"/>
    <mergeCell ref="E18:E19"/>
    <mergeCell ref="I15:I16"/>
    <mergeCell ref="K15:K16"/>
    <mergeCell ref="I12:I13"/>
    <mergeCell ref="B20:D21"/>
    <mergeCell ref="G9:G10"/>
    <mergeCell ref="I9:I10"/>
    <mergeCell ref="K9:K10"/>
    <mergeCell ref="M9:M10"/>
    <mergeCell ref="O9:O10"/>
  </mergeCells>
  <printOptions/>
  <pageMargins left="1.09" right="0.75" top="1" bottom="1" header="0.5" footer="0.5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R2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.421875" style="0" customWidth="1"/>
    <col min="2" max="2" width="12.8515625" style="0" customWidth="1"/>
    <col min="3" max="3" width="15.8515625" style="0" customWidth="1"/>
    <col min="4" max="4" width="10.00390625" style="0" customWidth="1"/>
    <col min="5" max="5" width="21.8515625" style="0" customWidth="1"/>
    <col min="6" max="6" width="3.28125" style="0" customWidth="1"/>
    <col min="7" max="7" width="13.7109375" style="0" customWidth="1"/>
    <col min="8" max="8" width="3.28125" style="0" customWidth="1"/>
    <col min="9" max="9" width="13.7109375" style="0" customWidth="1"/>
    <col min="10" max="10" width="3.28125" style="0" customWidth="1"/>
    <col min="11" max="11" width="13.7109375" style="0" customWidth="1"/>
    <col min="12" max="12" width="3.28125" style="0" customWidth="1"/>
    <col min="13" max="13" width="13.7109375" style="0" customWidth="1"/>
    <col min="14" max="14" width="3.28125" style="0" customWidth="1"/>
    <col min="15" max="15" width="13.7109375" style="0" customWidth="1"/>
    <col min="16" max="16" width="3.28125" style="0" customWidth="1"/>
    <col min="17" max="17" width="13.7109375" style="0" customWidth="1"/>
    <col min="18" max="18" width="3.28125" style="0" customWidth="1"/>
    <col min="19" max="19" width="13.7109375" style="0" customWidth="1"/>
    <col min="20" max="20" width="3.28125" style="0" customWidth="1"/>
    <col min="21" max="21" width="13.7109375" style="0" customWidth="1"/>
    <col min="22" max="22" width="3.28125" style="0" customWidth="1"/>
    <col min="23" max="23" width="13.7109375" style="0" customWidth="1"/>
    <col min="24" max="24" width="3.28125" style="0" customWidth="1"/>
    <col min="25" max="28" width="8.8515625" style="0" customWidth="1"/>
    <col min="29" max="29" width="10.421875" style="0" bestFit="1" customWidth="1"/>
  </cols>
  <sheetData>
    <row r="1" ht="13.5" customHeight="1" thickBot="1"/>
    <row r="2" spans="2:24" ht="15.7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2:24" ht="1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2:24" ht="1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2:24" ht="1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2:42" ht="15.75" thickBo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2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</row>
    <row r="7" spans="2:44" ht="18.75" customHeight="1" thickBot="1">
      <c r="B7" s="13"/>
      <c r="C7" s="14"/>
      <c r="D7" s="89" t="s">
        <v>49</v>
      </c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  <c r="AA7" s="60"/>
      <c r="AB7" s="61"/>
      <c r="AC7" s="61"/>
      <c r="AD7" s="61"/>
      <c r="AE7" s="61"/>
      <c r="AF7" s="61"/>
      <c r="AG7" s="61"/>
      <c r="AH7" s="61"/>
      <c r="AI7" s="61"/>
      <c r="AJ7" s="61"/>
      <c r="AK7" s="60"/>
      <c r="AL7" s="60"/>
      <c r="AM7" s="61"/>
      <c r="AN7" s="60"/>
      <c r="AO7" s="60"/>
      <c r="AP7" s="60"/>
      <c r="AQ7" s="4"/>
      <c r="AR7" s="4"/>
    </row>
    <row r="8" spans="2:44" ht="19.5" customHeight="1">
      <c r="B8" s="16"/>
      <c r="C8" s="17"/>
      <c r="D8" s="17"/>
      <c r="E8" s="17"/>
      <c r="F8" s="2"/>
      <c r="G8" s="71" t="s">
        <v>12</v>
      </c>
      <c r="H8" s="71"/>
      <c r="I8" s="71" t="s">
        <v>13</v>
      </c>
      <c r="J8" s="71"/>
      <c r="K8" s="71" t="s">
        <v>34</v>
      </c>
      <c r="L8" s="71"/>
      <c r="M8" s="71" t="s">
        <v>35</v>
      </c>
      <c r="N8" s="71"/>
      <c r="O8" s="71" t="s">
        <v>36</v>
      </c>
      <c r="P8" s="71"/>
      <c r="Q8" s="71" t="s">
        <v>37</v>
      </c>
      <c r="R8" s="71"/>
      <c r="S8" s="71" t="s">
        <v>38</v>
      </c>
      <c r="T8" s="71"/>
      <c r="U8" s="71" t="s">
        <v>39</v>
      </c>
      <c r="V8" s="71"/>
      <c r="W8" s="71" t="s">
        <v>40</v>
      </c>
      <c r="X8" s="20"/>
      <c r="AA8" s="60"/>
      <c r="AB8" s="55"/>
      <c r="AC8" s="55"/>
      <c r="AD8" s="55"/>
      <c r="AE8" s="55"/>
      <c r="AF8" s="55"/>
      <c r="AG8" s="55"/>
      <c r="AH8" s="55"/>
      <c r="AI8" s="69"/>
      <c r="AJ8" s="55"/>
      <c r="AK8" s="55"/>
      <c r="AL8" s="56"/>
      <c r="AM8" s="56"/>
      <c r="AN8" s="55"/>
      <c r="AO8" s="56"/>
      <c r="AP8" s="60"/>
      <c r="AQ8" s="4"/>
      <c r="AR8" s="4"/>
    </row>
    <row r="9" spans="2:44" ht="19.5" customHeight="1">
      <c r="B9" s="16"/>
      <c r="C9" s="17"/>
      <c r="D9" s="17"/>
      <c r="E9" s="17"/>
      <c r="F9" s="2"/>
      <c r="G9" s="71"/>
      <c r="H9" s="71"/>
      <c r="I9" s="71"/>
      <c r="J9" s="71"/>
      <c r="K9" s="71" t="s">
        <v>33</v>
      </c>
      <c r="L9" s="71"/>
      <c r="M9" s="71" t="s">
        <v>33</v>
      </c>
      <c r="N9" s="71"/>
      <c r="O9" s="71" t="s">
        <v>33</v>
      </c>
      <c r="P9" s="71"/>
      <c r="Q9" s="71" t="s">
        <v>33</v>
      </c>
      <c r="R9" s="71"/>
      <c r="S9" s="71" t="s">
        <v>33</v>
      </c>
      <c r="T9" s="71"/>
      <c r="U9" s="71" t="s">
        <v>33</v>
      </c>
      <c r="V9" s="71"/>
      <c r="W9" s="71" t="s">
        <v>33</v>
      </c>
      <c r="X9" s="20"/>
      <c r="AA9" s="60"/>
      <c r="AB9" s="55"/>
      <c r="AC9" s="55"/>
      <c r="AD9" s="55"/>
      <c r="AE9" s="55"/>
      <c r="AF9" s="55"/>
      <c r="AG9" s="55"/>
      <c r="AH9" s="55"/>
      <c r="AI9" s="69"/>
      <c r="AJ9" s="55"/>
      <c r="AK9" s="55"/>
      <c r="AL9" s="56"/>
      <c r="AM9" s="56"/>
      <c r="AN9" s="55"/>
      <c r="AO9" s="56"/>
      <c r="AP9" s="60"/>
      <c r="AQ9" s="4"/>
      <c r="AR9" s="4"/>
    </row>
    <row r="10" spans="2:44" ht="13.5" customHeight="1" thickBot="1">
      <c r="B10" s="21"/>
      <c r="C10" s="2"/>
      <c r="D10" s="2"/>
      <c r="E10" s="2"/>
      <c r="F10" s="2"/>
      <c r="G10" s="22"/>
      <c r="H10" s="71"/>
      <c r="I10" s="22"/>
      <c r="J10" s="19"/>
      <c r="K10" s="22"/>
      <c r="L10" s="19"/>
      <c r="M10" s="22"/>
      <c r="N10" s="71"/>
      <c r="O10" s="22"/>
      <c r="P10" s="71"/>
      <c r="Q10" s="71"/>
      <c r="R10" s="71"/>
      <c r="S10" s="71"/>
      <c r="T10" s="71"/>
      <c r="U10" s="71"/>
      <c r="V10" s="19"/>
      <c r="W10" s="23"/>
      <c r="X10" s="20"/>
      <c r="AA10" s="60"/>
      <c r="AB10" s="55"/>
      <c r="AC10" s="55"/>
      <c r="AD10" s="55"/>
      <c r="AE10" s="55"/>
      <c r="AF10" s="69"/>
      <c r="AG10" s="55"/>
      <c r="AH10" s="55"/>
      <c r="AI10" s="69"/>
      <c r="AJ10" s="55"/>
      <c r="AK10" s="55"/>
      <c r="AL10" s="69"/>
      <c r="AM10" s="56"/>
      <c r="AN10" s="55"/>
      <c r="AO10" s="69"/>
      <c r="AP10" s="60"/>
      <c r="AQ10" s="4"/>
      <c r="AR10" s="4"/>
    </row>
    <row r="11" spans="2:44" ht="18.75" customHeight="1" thickBot="1">
      <c r="B11" s="21"/>
      <c r="C11" s="2"/>
      <c r="D11" s="2"/>
      <c r="E11" s="2"/>
      <c r="F11" s="2"/>
      <c r="G11" s="81" t="s">
        <v>41</v>
      </c>
      <c r="H11" s="17"/>
      <c r="I11" s="83" t="s">
        <v>42</v>
      </c>
      <c r="J11" s="2"/>
      <c r="K11" s="87">
        <f>E12*0.5%</f>
        <v>0</v>
      </c>
      <c r="L11" s="2"/>
      <c r="M11" s="87">
        <f>E12*1%</f>
        <v>0</v>
      </c>
      <c r="N11" s="24"/>
      <c r="O11" s="87">
        <f>E12*2%</f>
        <v>0</v>
      </c>
      <c r="P11" s="24"/>
      <c r="Q11" s="120"/>
      <c r="R11" s="24"/>
      <c r="S11" s="120"/>
      <c r="T11" s="24"/>
      <c r="U11" s="120"/>
      <c r="V11" s="2"/>
      <c r="W11" s="118">
        <f>E12*0.03534</f>
        <v>0</v>
      </c>
      <c r="X11" s="25"/>
      <c r="AA11" s="61"/>
      <c r="AB11" s="55"/>
      <c r="AC11" s="55"/>
      <c r="AD11" s="55"/>
      <c r="AE11" s="55"/>
      <c r="AF11" s="69"/>
      <c r="AG11" s="55"/>
      <c r="AH11" s="55"/>
      <c r="AI11" s="70"/>
      <c r="AJ11" s="58"/>
      <c r="AK11" s="55"/>
      <c r="AL11" s="70"/>
      <c r="AM11" s="59"/>
      <c r="AN11" s="55"/>
      <c r="AO11" s="69"/>
      <c r="AP11" s="60"/>
      <c r="AQ11" s="4"/>
      <c r="AR11" s="4"/>
    </row>
    <row r="12" spans="2:44" ht="18.75" customHeight="1" thickBot="1">
      <c r="B12" s="103" t="s">
        <v>11</v>
      </c>
      <c r="C12" s="104"/>
      <c r="D12" s="105"/>
      <c r="E12" s="97">
        <v>0</v>
      </c>
      <c r="F12" s="2"/>
      <c r="G12" s="82"/>
      <c r="H12" s="26"/>
      <c r="I12" s="84"/>
      <c r="J12" s="27"/>
      <c r="K12" s="88"/>
      <c r="L12" s="28"/>
      <c r="M12" s="88"/>
      <c r="N12" s="24"/>
      <c r="O12" s="88"/>
      <c r="P12" s="24"/>
      <c r="Q12" s="120"/>
      <c r="R12" s="24"/>
      <c r="S12" s="120"/>
      <c r="T12" s="24"/>
      <c r="U12" s="120"/>
      <c r="V12" s="27"/>
      <c r="W12" s="119"/>
      <c r="X12" s="25"/>
      <c r="AA12" s="61"/>
      <c r="AB12" s="55"/>
      <c r="AC12" s="55"/>
      <c r="AD12" s="55"/>
      <c r="AE12" s="55"/>
      <c r="AF12" s="69"/>
      <c r="AG12" s="55"/>
      <c r="AH12" s="55"/>
      <c r="AI12" s="70"/>
      <c r="AJ12" s="58"/>
      <c r="AK12" s="55"/>
      <c r="AL12" s="69"/>
      <c r="AM12" s="56"/>
      <c r="AN12" s="55"/>
      <c r="AO12" s="69"/>
      <c r="AP12" s="60"/>
      <c r="AQ12" s="4"/>
      <c r="AR12" s="4"/>
    </row>
    <row r="13" spans="2:44" ht="13.5" customHeight="1" thickBot="1">
      <c r="B13" s="103"/>
      <c r="C13" s="104"/>
      <c r="D13" s="105"/>
      <c r="E13" s="98"/>
      <c r="F13" s="2"/>
      <c r="G13" s="17"/>
      <c r="H13" s="17"/>
      <c r="I13" s="17"/>
      <c r="J13" s="2"/>
      <c r="K13" s="17"/>
      <c r="L13" s="2"/>
      <c r="M13" s="17"/>
      <c r="N13" s="24"/>
      <c r="O13" s="24"/>
      <c r="P13" s="24"/>
      <c r="Q13" s="24"/>
      <c r="R13" s="24"/>
      <c r="S13" s="24"/>
      <c r="T13" s="24"/>
      <c r="U13" s="24"/>
      <c r="V13" s="2"/>
      <c r="W13" s="17"/>
      <c r="X13" s="25"/>
      <c r="AA13" s="61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60"/>
      <c r="AQ13" s="4"/>
      <c r="AR13" s="4"/>
    </row>
    <row r="14" spans="2:44" ht="17.25" customHeight="1">
      <c r="B14" s="109" t="s">
        <v>17</v>
      </c>
      <c r="C14" s="110"/>
      <c r="D14" s="110"/>
      <c r="E14" s="31"/>
      <c r="F14" s="2"/>
      <c r="G14" s="81" t="s">
        <v>9</v>
      </c>
      <c r="H14" s="17"/>
      <c r="I14" s="83" t="s">
        <v>43</v>
      </c>
      <c r="J14" s="2"/>
      <c r="K14" s="87">
        <f>E12*0.5%</f>
        <v>0</v>
      </c>
      <c r="L14" s="2"/>
      <c r="M14" s="87">
        <f>E12*1%</f>
        <v>0</v>
      </c>
      <c r="N14" s="24"/>
      <c r="O14" s="87">
        <f>E12*2%</f>
        <v>0</v>
      </c>
      <c r="P14" s="24"/>
      <c r="Q14" s="120"/>
      <c r="R14" s="24"/>
      <c r="S14" s="120"/>
      <c r="T14" s="24"/>
      <c r="U14" s="120"/>
      <c r="V14" s="2"/>
      <c r="W14" s="118">
        <f>E12*0.02347</f>
        <v>0</v>
      </c>
      <c r="X14" s="25"/>
      <c r="AA14" s="5"/>
      <c r="AB14" s="55"/>
      <c r="AC14" s="55"/>
      <c r="AD14" s="55"/>
      <c r="AE14" s="55"/>
      <c r="AF14" s="55"/>
      <c r="AG14" s="58"/>
      <c r="AH14" s="58"/>
      <c r="AI14" s="55"/>
      <c r="AJ14" s="56"/>
      <c r="AK14" s="56"/>
      <c r="AL14" s="55"/>
      <c r="AM14" s="56"/>
      <c r="AN14" s="56"/>
      <c r="AO14" s="56"/>
      <c r="AP14" s="60"/>
      <c r="AQ14" s="60"/>
      <c r="AR14" s="4"/>
    </row>
    <row r="15" spans="2:44" ht="17.25" customHeight="1" thickBot="1">
      <c r="B15" s="32"/>
      <c r="C15" s="31"/>
      <c r="D15" s="31"/>
      <c r="E15" s="33"/>
      <c r="F15" s="2"/>
      <c r="G15" s="82"/>
      <c r="H15" s="26"/>
      <c r="I15" s="84"/>
      <c r="J15" s="27"/>
      <c r="K15" s="88"/>
      <c r="L15" s="28"/>
      <c r="M15" s="88"/>
      <c r="N15" s="24"/>
      <c r="O15" s="88"/>
      <c r="P15" s="24"/>
      <c r="Q15" s="120"/>
      <c r="R15" s="24"/>
      <c r="S15" s="120"/>
      <c r="T15" s="24"/>
      <c r="U15" s="120"/>
      <c r="V15" s="27"/>
      <c r="W15" s="119"/>
      <c r="X15" s="25"/>
      <c r="AA15" s="4"/>
      <c r="AB15" s="56"/>
      <c r="AC15" s="55"/>
      <c r="AD15" s="55"/>
      <c r="AE15" s="55"/>
      <c r="AF15" s="55"/>
      <c r="AG15" s="55"/>
      <c r="AH15" s="55"/>
      <c r="AI15" s="55"/>
      <c r="AJ15" s="55"/>
      <c r="AK15" s="55"/>
      <c r="AL15" s="56"/>
      <c r="AM15" s="56"/>
      <c r="AN15" s="55"/>
      <c r="AO15" s="56"/>
      <c r="AP15" s="62"/>
      <c r="AQ15" s="60"/>
      <c r="AR15" s="4"/>
    </row>
    <row r="16" spans="2:44" s="1" customFormat="1" ht="13.5" customHeight="1" thickBot="1">
      <c r="B16" s="32"/>
      <c r="C16" s="31"/>
      <c r="D16" s="31"/>
      <c r="E16" s="33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0"/>
      <c r="AA16" s="6"/>
      <c r="AB16" s="57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6"/>
      <c r="AN16" s="55"/>
      <c r="AO16" s="55"/>
      <c r="AP16" s="63"/>
      <c r="AQ16" s="64"/>
      <c r="AR16" s="6"/>
    </row>
    <row r="17" spans="2:44" ht="18.75" customHeight="1">
      <c r="B17" s="106"/>
      <c r="C17" s="107"/>
      <c r="D17" s="107"/>
      <c r="E17" s="121"/>
      <c r="F17" s="2"/>
      <c r="G17" s="81" t="s">
        <v>6</v>
      </c>
      <c r="H17" s="17"/>
      <c r="I17" s="83" t="s">
        <v>44</v>
      </c>
      <c r="J17" s="2"/>
      <c r="K17" s="87">
        <f>W17/6</f>
        <v>0</v>
      </c>
      <c r="L17" s="2"/>
      <c r="M17" s="87">
        <f>K17*2</f>
        <v>0</v>
      </c>
      <c r="N17" s="24"/>
      <c r="O17" s="87">
        <f>K17*3</f>
        <v>0</v>
      </c>
      <c r="P17" s="24"/>
      <c r="Q17" s="87">
        <f>K17*4</f>
        <v>0</v>
      </c>
      <c r="R17" s="24"/>
      <c r="S17" s="87">
        <f>K17*5</f>
        <v>0</v>
      </c>
      <c r="T17" s="24"/>
      <c r="U17" s="87">
        <f>W17</f>
        <v>0</v>
      </c>
      <c r="V17" s="2"/>
      <c r="W17" s="118">
        <f>E12*0.0367</f>
        <v>0</v>
      </c>
      <c r="X17" s="25"/>
      <c r="AA17" s="4"/>
      <c r="AB17" s="65"/>
      <c r="AC17" s="55"/>
      <c r="AD17" s="55"/>
      <c r="AE17" s="55"/>
      <c r="AF17" s="55"/>
      <c r="AG17" s="55"/>
      <c r="AH17" s="55"/>
      <c r="AI17" s="55"/>
      <c r="AJ17" s="58"/>
      <c r="AK17" s="55"/>
      <c r="AL17" s="55"/>
      <c r="AM17" s="59"/>
      <c r="AN17" s="55"/>
      <c r="AO17" s="55"/>
      <c r="AP17" s="62"/>
      <c r="AQ17" s="60"/>
      <c r="AR17" s="4"/>
    </row>
    <row r="18" spans="2:44" ht="18.75" customHeight="1" thickBot="1">
      <c r="B18" s="106"/>
      <c r="C18" s="107"/>
      <c r="D18" s="107"/>
      <c r="E18" s="121"/>
      <c r="F18" s="2"/>
      <c r="G18" s="82"/>
      <c r="H18" s="26"/>
      <c r="I18" s="84"/>
      <c r="J18" s="27"/>
      <c r="K18" s="88"/>
      <c r="L18" s="28"/>
      <c r="M18" s="88"/>
      <c r="N18" s="24"/>
      <c r="O18" s="88"/>
      <c r="P18" s="24"/>
      <c r="Q18" s="88"/>
      <c r="R18" s="24"/>
      <c r="S18" s="88"/>
      <c r="T18" s="24"/>
      <c r="U18" s="88"/>
      <c r="V18" s="27"/>
      <c r="W18" s="119"/>
      <c r="X18" s="25"/>
      <c r="AA18" s="4"/>
      <c r="AB18" s="56"/>
      <c r="AC18" s="55"/>
      <c r="AD18" s="55"/>
      <c r="AE18" s="55"/>
      <c r="AF18" s="55"/>
      <c r="AG18" s="55"/>
      <c r="AH18" s="55"/>
      <c r="AI18" s="55"/>
      <c r="AJ18" s="58"/>
      <c r="AK18" s="55"/>
      <c r="AL18" s="55"/>
      <c r="AM18" s="56"/>
      <c r="AN18" s="55"/>
      <c r="AO18" s="55"/>
      <c r="AP18" s="62"/>
      <c r="AQ18" s="60"/>
      <c r="AR18" s="4"/>
    </row>
    <row r="19" spans="2:44" ht="13.5" customHeight="1" thickBot="1">
      <c r="B19" s="101"/>
      <c r="C19" s="102"/>
      <c r="D19" s="102"/>
      <c r="E19" s="2"/>
      <c r="F19" s="2"/>
      <c r="G19" s="17"/>
      <c r="H19" s="17"/>
      <c r="I19" s="17"/>
      <c r="J19" s="2"/>
      <c r="K19" s="17"/>
      <c r="L19" s="2"/>
      <c r="M19" s="17"/>
      <c r="N19" s="24"/>
      <c r="O19" s="24"/>
      <c r="P19" s="24"/>
      <c r="Q19" s="24"/>
      <c r="R19" s="24"/>
      <c r="S19" s="24"/>
      <c r="T19" s="24"/>
      <c r="U19" s="24"/>
      <c r="V19" s="2"/>
      <c r="W19" s="17"/>
      <c r="X19" s="25"/>
      <c r="AA19" s="4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62"/>
      <c r="AQ19" s="60"/>
      <c r="AR19" s="4"/>
    </row>
    <row r="20" spans="2:44" ht="18.75" customHeight="1">
      <c r="B20" s="101"/>
      <c r="C20" s="102"/>
      <c r="D20" s="102"/>
      <c r="E20" s="2"/>
      <c r="F20" s="2"/>
      <c r="G20" s="81" t="s">
        <v>9</v>
      </c>
      <c r="H20" s="17"/>
      <c r="I20" s="83" t="s">
        <v>45</v>
      </c>
      <c r="J20" s="2"/>
      <c r="K20" s="87">
        <f>W20/6</f>
        <v>0</v>
      </c>
      <c r="L20" s="2"/>
      <c r="M20" s="87">
        <f>K20*2</f>
        <v>0</v>
      </c>
      <c r="N20" s="24"/>
      <c r="O20" s="87">
        <f>K20*3</f>
        <v>0</v>
      </c>
      <c r="P20" s="24"/>
      <c r="Q20" s="87">
        <f>K20*4</f>
        <v>0</v>
      </c>
      <c r="R20" s="24"/>
      <c r="S20" s="87">
        <f>K20*5</f>
        <v>0</v>
      </c>
      <c r="T20" s="24"/>
      <c r="U20" s="87">
        <f>W20</f>
        <v>0</v>
      </c>
      <c r="V20" s="2"/>
      <c r="W20" s="118">
        <f>E12*0.02641</f>
        <v>0</v>
      </c>
      <c r="X20" s="25"/>
      <c r="AA20" s="4"/>
      <c r="AB20" s="56"/>
      <c r="AC20" s="6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60"/>
      <c r="AQ20" s="60"/>
      <c r="AR20" s="4"/>
    </row>
    <row r="21" spans="2:44" ht="18.75" customHeight="1" thickBot="1">
      <c r="B21" s="21"/>
      <c r="C21" s="2"/>
      <c r="D21" s="2"/>
      <c r="E21" s="2"/>
      <c r="F21" s="2"/>
      <c r="G21" s="82"/>
      <c r="H21" s="26"/>
      <c r="I21" s="84"/>
      <c r="J21" s="27"/>
      <c r="K21" s="88"/>
      <c r="L21" s="28"/>
      <c r="M21" s="88"/>
      <c r="N21" s="24"/>
      <c r="O21" s="88"/>
      <c r="P21" s="24"/>
      <c r="Q21" s="88"/>
      <c r="R21" s="24"/>
      <c r="S21" s="88"/>
      <c r="T21" s="24"/>
      <c r="U21" s="88"/>
      <c r="V21" s="27"/>
      <c r="W21" s="119"/>
      <c r="X21" s="25"/>
      <c r="AA21" s="4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60"/>
      <c r="AQ21" s="60"/>
      <c r="AR21" s="4"/>
    </row>
    <row r="22" spans="2:44" ht="13.5" customHeight="1" thickBot="1">
      <c r="B22" s="35"/>
      <c r="C22" s="36"/>
      <c r="D22" s="36"/>
      <c r="E22" s="36"/>
      <c r="F22" s="36"/>
      <c r="G22" s="37"/>
      <c r="H22" s="37"/>
      <c r="I22" s="37"/>
      <c r="J22" s="36"/>
      <c r="K22" s="37"/>
      <c r="L22" s="36"/>
      <c r="M22" s="37"/>
      <c r="N22" s="39"/>
      <c r="O22" s="39"/>
      <c r="P22" s="39"/>
      <c r="Q22" s="39"/>
      <c r="R22" s="39"/>
      <c r="S22" s="39"/>
      <c r="T22" s="39"/>
      <c r="U22" s="39"/>
      <c r="V22" s="36"/>
      <c r="W22" s="38"/>
      <c r="X22" s="40"/>
      <c r="AA22" s="4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60"/>
      <c r="AQ22" s="60"/>
      <c r="AR22" s="4"/>
    </row>
    <row r="23" spans="2:44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1"/>
      <c r="P23" s="42"/>
      <c r="Q23" s="41"/>
      <c r="R23" s="42"/>
      <c r="S23" s="41"/>
      <c r="T23" s="42"/>
      <c r="U23" s="41"/>
      <c r="V23" s="41"/>
      <c r="W23" s="41"/>
      <c r="X23" s="41"/>
      <c r="AA23" s="4"/>
      <c r="AB23" s="56"/>
      <c r="AC23" s="67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60"/>
      <c r="AQ23" s="60"/>
      <c r="AR23" s="4"/>
    </row>
    <row r="24" spans="2:44" ht="18.7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AA24" s="4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4"/>
      <c r="AQ24" s="4"/>
      <c r="AR24" s="4"/>
    </row>
  </sheetData>
  <sheetProtection selectLockedCells="1"/>
  <mergeCells count="43">
    <mergeCell ref="D7:M7"/>
    <mergeCell ref="G11:G12"/>
    <mergeCell ref="I11:I12"/>
    <mergeCell ref="K11:K12"/>
    <mergeCell ref="M11:M12"/>
    <mergeCell ref="B12:D13"/>
    <mergeCell ref="E12:E13"/>
    <mergeCell ref="I17:I18"/>
    <mergeCell ref="K17:K18"/>
    <mergeCell ref="M17:M18"/>
    <mergeCell ref="B14:D14"/>
    <mergeCell ref="G14:G15"/>
    <mergeCell ref="I14:I15"/>
    <mergeCell ref="K14:K15"/>
    <mergeCell ref="M14:M15"/>
    <mergeCell ref="O11:O12"/>
    <mergeCell ref="Q11:Q12"/>
    <mergeCell ref="O14:O15"/>
    <mergeCell ref="U17:U18"/>
    <mergeCell ref="B19:D20"/>
    <mergeCell ref="G20:G21"/>
    <mergeCell ref="I20:I21"/>
    <mergeCell ref="K20:K21"/>
    <mergeCell ref="M20:M21"/>
    <mergeCell ref="U20:U21"/>
    <mergeCell ref="O17:O18"/>
    <mergeCell ref="Q17:Q18"/>
    <mergeCell ref="O20:O21"/>
    <mergeCell ref="B17:D18"/>
    <mergeCell ref="E17:E18"/>
    <mergeCell ref="G17:G18"/>
    <mergeCell ref="Q20:Q21"/>
    <mergeCell ref="W11:W12"/>
    <mergeCell ref="W14:W15"/>
    <mergeCell ref="W17:W18"/>
    <mergeCell ref="W20:W21"/>
    <mergeCell ref="S11:S12"/>
    <mergeCell ref="S14:S15"/>
    <mergeCell ref="S17:S18"/>
    <mergeCell ref="S20:S21"/>
    <mergeCell ref="U14:U15"/>
    <mergeCell ref="Q14:Q15"/>
    <mergeCell ref="U11:U12"/>
  </mergeCells>
  <printOptions/>
  <pageMargins left="1.09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Wine Corner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Wine Corner</dc:title>
  <dc:subject/>
  <dc:creator>Wine Corner</dc:creator>
  <cp:keywords/>
  <dc:description/>
  <cp:lastModifiedBy>Microsoft Office User</cp:lastModifiedBy>
  <cp:lastPrinted>2004-09-10T10:43:12Z</cp:lastPrinted>
  <dcterms:created xsi:type="dcterms:W3CDTF">2004-02-23T16:26:16Z</dcterms:created>
  <dcterms:modified xsi:type="dcterms:W3CDTF">2016-06-29T09:34:11Z</dcterms:modified>
  <cp:category/>
  <cp:version/>
  <cp:contentType/>
  <cp:contentStatus/>
</cp:coreProperties>
</file>